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Порядок оценки" sheetId="54" r:id="rId2"/>
  </sheets>
  <externalReferences>
    <externalReference r:id="rId3"/>
    <externalReference r:id="rId4"/>
    <externalReference r:id="rId5"/>
    <externalReference r:id="rId6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'Порядок оценки'!$A$1:$G$32</definedName>
    <definedName name="ОЛ" localSheetId="1">#REF!</definedName>
    <definedName name="ОЛ">#REF!</definedName>
    <definedName name="ОЛФ" localSheetId="1">#REF!</definedName>
    <definedName name="ОЛФ">#REF!</definedName>
    <definedName name="Отдел" localSheetId="1">#REF!</definedName>
    <definedName name="Отдел">#REF!</definedName>
    <definedName name="Отдел_закупки" localSheetId="1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татус_согласования_договора">Справочник!$E$2:$E$6</definedName>
    <definedName name="тип_сделки" localSheetId="1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H11" i="54" l="1"/>
  <c r="H10" i="54"/>
  <c r="D17" i="54" l="1"/>
  <c r="D24" i="54"/>
  <c r="D26" i="54" s="1"/>
  <c r="D25" i="54" l="1"/>
  <c r="D9" i="54" l="1"/>
  <c r="D10" i="54" l="1"/>
  <c r="D11" i="54"/>
  <c r="D13" i="54"/>
  <c r="D15" i="54"/>
  <c r="D19" i="54" l="1"/>
  <c r="D28" i="54" s="1"/>
</calcChain>
</file>

<file path=xl/sharedStrings.xml><?xml version="1.0" encoding="utf-8"?>
<sst xmlns="http://schemas.openxmlformats.org/spreadsheetml/2006/main" count="163" uniqueCount="150">
  <si>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</si>
  <si>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</si>
  <si>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</si>
  <si>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</si>
  <si>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</si>
  <si>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</si>
  <si>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</si>
  <si>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</si>
  <si>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</si>
  <si>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</si>
  <si>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</si>
  <si>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</si>
  <si>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</si>
  <si>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</si>
  <si>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</si>
  <si>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</si>
  <si>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</si>
  <si>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</si>
  <si>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</si>
  <si>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</si>
  <si>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</si>
  <si>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</si>
  <si>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</si>
  <si>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</si>
  <si>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</si>
  <si>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</si>
  <si>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</si>
  <si>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</si>
  <si>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</si>
  <si>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</si>
  <si>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</si>
  <si>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</si>
  <si>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</si>
  <si>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</si>
  <si>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</si>
  <si>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</si>
  <si>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</si>
  <si>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</si>
  <si>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</si>
  <si>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</si>
  <si>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</si>
  <si>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</si>
  <si>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</si>
  <si>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</si>
  <si>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</si>
  <si>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</si>
  <si>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</si>
  <si>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</si>
  <si>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</si>
  <si>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</si>
  <si>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</si>
  <si>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</si>
  <si>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</si>
  <si>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</si>
  <si>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</si>
  <si>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</si>
  <si>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</si>
  <si>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</si>
  <si>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</si>
  <si>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</si>
  <si>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</si>
  <si>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</si>
  <si>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</si>
  <si>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</si>
  <si>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</si>
  <si>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</si>
  <si>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</si>
  <si>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</si>
  <si>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</si>
  <si>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</si>
  <si>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</si>
  <si>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</si>
  <si>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</si>
  <si>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</si>
  <si>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</si>
  <si>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</si>
  <si>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</si>
  <si>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</si>
  <si>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</si>
  <si>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</si>
  <si>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</si>
  <si>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</si>
  <si>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</si>
  <si>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</si>
  <si>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</si>
  <si>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</si>
  <si>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</si>
  <si>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</si>
  <si>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</si>
  <si>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</si>
  <si>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</si>
  <si>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</si>
  <si>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</si>
  <si>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</si>
  <si>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</si>
  <si>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</si>
  <si>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</si>
  <si>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</si>
  <si>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</si>
  <si>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</si>
  <si>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</si>
  <si>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</si>
  <si>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</si>
  <si>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</si>
  <si>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</si>
  <si>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</si>
  <si>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</si>
  <si>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</si>
  <si>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</si>
  <si>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</si>
  <si>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</si>
  <si>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</si>
  <si>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</si>
  <si>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</si>
  <si>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</si>
  <si>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</si>
  <si>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</si>
  <si>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</si>
  <si>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</si>
  <si>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</si>
  <si>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</si>
  <si>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</si>
  <si>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</si>
  <si>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</si>
  <si>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</si>
  <si>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</si>
  <si>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</si>
  <si>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</si>
  <si>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</si>
  <si>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</si>
  <si>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</si>
  <si>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</si>
  <si>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</si>
  <si>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</si>
  <si>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Приложение №___________к ПДО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</si>
  <si>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</si>
  <si>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</si>
  <si>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</si>
  <si>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</si>
  <si>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</si>
  <si>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</si>
  <si>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</si>
  <si>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</si>
  <si>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</si>
  <si>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</si>
  <si>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</si>
  <si>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Комплекс работ по по выносу на поверхность проложенных под землей трубопроводов в цехе №1 в рамках программы "Сокращение безвозвратных потерь"</t>
  </si>
  <si>
    <r>
      <t xml:space="preserve">* - при условии указания претендентом в Регламенте СМР на доп.работы накладных расходов и см.прибыли - </t>
    </r>
    <r>
      <rPr>
        <i/>
        <sz val="11"/>
        <color theme="1"/>
        <rFont val="Times New Roman"/>
        <family val="1"/>
        <charset val="204"/>
      </rPr>
      <t>"по видам работ"</t>
    </r>
  </si>
  <si>
    <t xml:space="preserve">для данной методики принимается средний процент НР по видам работ ТМ (доля работ ориент.60%), ТИ (доля работ ориент.20%), КЖ (доля работ ориент.20%). НР = 75,6%, </t>
  </si>
  <si>
    <t>СП по видам работ  ТМ (доля работ ориент.60%), ТИ (доля работ ориент.20%), КЖ (доля работ ориент.20%). СП= 50,4 %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</si>
</sst>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6" formatCode="0.000_)"/>
    <numFmt numFmtId="167" formatCode="_(&quot;$&quot;* #,##0.00_);_(&quot;$&quot;* \(#,##0.00\);_(&quot;$&quot;* &quot;-&quot;??_);_(@_)"/>
    <numFmt numFmtId="168" formatCode="#,##0.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9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4" fillId="3" borderId="26" xfId="33" applyFont="1" applyFill="1" applyBorder="1" applyAlignment="1">
      <alignment horizontal="center" vertical="center" wrapText="1"/>
    </xf>
    <xf numFmtId="0" fontId="24" fillId="3" borderId="27" xfId="33" applyFont="1" applyFill="1" applyBorder="1" applyAlignment="1">
      <alignment horizontal="center" vertical="center" wrapText="1"/>
    </xf>
    <xf numFmtId="49" fontId="24" fillId="5" borderId="11" xfId="33" applyNumberFormat="1" applyFont="1" applyFill="1" applyBorder="1" applyAlignment="1">
      <alignment horizontal="center" vertical="center" wrapText="1"/>
    </xf>
    <xf numFmtId="0" fontId="24" fillId="5" borderId="20" xfId="33" applyFont="1" applyFill="1" applyBorder="1" applyAlignment="1">
      <alignment horizontal="left" vertical="center" wrapText="1"/>
    </xf>
    <xf numFmtId="3" fontId="24" fillId="5" borderId="11" xfId="33" applyNumberFormat="1" applyFont="1" applyFill="1" applyBorder="1" applyAlignment="1">
      <alignment horizontal="center" vertical="center" wrapText="1"/>
    </xf>
    <xf numFmtId="0" fontId="24" fillId="5" borderId="12" xfId="33" applyFont="1" applyFill="1" applyBorder="1" applyAlignment="1">
      <alignment horizontal="center" vertical="center" wrapText="1"/>
    </xf>
    <xf numFmtId="0" fontId="24" fillId="5" borderId="11" xfId="33" applyFont="1" applyFill="1" applyBorder="1" applyAlignment="1">
      <alignment horizontal="center" vertical="center" wrapText="1"/>
    </xf>
    <xf numFmtId="3" fontId="24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4" fillId="4" borderId="26" xfId="33" applyFont="1" applyFill="1" applyBorder="1" applyAlignment="1">
      <alignment horizontal="center" vertical="center" wrapText="1"/>
    </xf>
    <xf numFmtId="3" fontId="24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4" fillId="0" borderId="8" xfId="33" applyNumberFormat="1" applyFont="1" applyFill="1" applyBorder="1" applyAlignment="1">
      <alignment horizontal="center" vertical="center" wrapText="1"/>
    </xf>
    <xf numFmtId="3" fontId="25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4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4" fillId="0" borderId="10" xfId="33" applyNumberFormat="1" applyFont="1" applyFill="1" applyBorder="1" applyAlignment="1">
      <alignment horizontal="center" vertical="center" wrapText="1"/>
    </xf>
    <xf numFmtId="9" fontId="24" fillId="0" borderId="10" xfId="33" applyNumberFormat="1" applyFont="1" applyFill="1" applyBorder="1" applyAlignment="1">
      <alignment horizontal="center" vertical="center" wrapText="1"/>
    </xf>
    <xf numFmtId="3" fontId="24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4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4" fillId="4" borderId="5" xfId="33" applyFont="1" applyFill="1" applyBorder="1" applyAlignment="1">
      <alignment horizontal="center" vertical="center" wrapText="1"/>
    </xf>
    <xf numFmtId="3" fontId="24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4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6" fillId="0" borderId="10" xfId="33" applyNumberFormat="1" applyFont="1" applyBorder="1" applyAlignment="1">
      <alignment horizontal="center" vertical="center" wrapText="1"/>
    </xf>
    <xf numFmtId="3" fontId="26" fillId="0" borderId="10" xfId="33" applyNumberFormat="1" applyFont="1" applyFill="1" applyBorder="1" applyAlignment="1">
      <alignment horizontal="center" vertical="center" wrapText="1"/>
    </xf>
    <xf numFmtId="3" fontId="26" fillId="0" borderId="8" xfId="33" applyNumberFormat="1" applyFont="1" applyFill="1" applyBorder="1" applyAlignment="1">
      <alignment horizontal="center" vertical="center" wrapText="1"/>
    </xf>
    <xf numFmtId="3" fontId="26" fillId="0" borderId="21" xfId="33" applyNumberFormat="1" applyFont="1" applyBorder="1" applyAlignment="1">
      <alignment horizontal="center" vertical="center" wrapText="1"/>
    </xf>
    <xf numFmtId="3" fontId="26" fillId="5" borderId="11" xfId="33" applyNumberFormat="1" applyFont="1" applyFill="1" applyBorder="1" applyAlignment="1">
      <alignment horizontal="center" vertical="center" wrapText="1"/>
    </xf>
    <xf numFmtId="3" fontId="26" fillId="4" borderId="5" xfId="33" applyNumberFormat="1" applyFont="1" applyFill="1" applyBorder="1" applyAlignment="1">
      <alignment horizontal="center" vertical="center" wrapText="1"/>
    </xf>
    <xf numFmtId="0" fontId="24" fillId="0" borderId="0" xfId="33" applyFont="1"/>
    <xf numFmtId="0" fontId="24" fillId="3" borderId="6" xfId="33" applyFont="1" applyFill="1" applyBorder="1" applyAlignment="1">
      <alignment horizontal="center" vertical="center" wrapText="1"/>
    </xf>
    <xf numFmtId="0" fontId="24" fillId="4" borderId="27" xfId="33" applyFont="1" applyFill="1" applyBorder="1" applyAlignment="1">
      <alignment horizontal="center" vertical="center" wrapText="1"/>
    </xf>
    <xf numFmtId="9" fontId="28" fillId="0" borderId="9" xfId="33" applyNumberFormat="1" applyFont="1" applyFill="1" applyBorder="1" applyAlignment="1">
      <alignment horizontal="center" vertical="center" wrapText="1"/>
    </xf>
    <xf numFmtId="9" fontId="28" fillId="0" borderId="7" xfId="33" applyNumberFormat="1" applyFont="1" applyFill="1" applyBorder="1" applyAlignment="1">
      <alignment horizontal="center" vertical="center" wrapText="1"/>
    </xf>
    <xf numFmtId="9" fontId="28" fillId="0" borderId="25" xfId="33" applyNumberFormat="1" applyFont="1" applyFill="1" applyBorder="1" applyAlignment="1">
      <alignment horizontal="center" vertical="center" wrapText="1"/>
    </xf>
    <xf numFmtId="9" fontId="24" fillId="0" borderId="12" xfId="33" applyNumberFormat="1" applyFont="1" applyFill="1" applyBorder="1" applyAlignment="1">
      <alignment horizontal="center" vertical="center" wrapText="1"/>
    </xf>
    <xf numFmtId="9" fontId="24" fillId="0" borderId="6" xfId="33" applyNumberFormat="1" applyFont="1" applyFill="1" applyBorder="1" applyAlignment="1">
      <alignment horizontal="center" vertical="center" wrapText="1"/>
    </xf>
    <xf numFmtId="9" fontId="24" fillId="5" borderId="12" xfId="33" applyNumberFormat="1" applyFont="1" applyFill="1" applyBorder="1" applyAlignment="1">
      <alignment horizontal="center" vertical="center" wrapText="1"/>
    </xf>
    <xf numFmtId="0" fontId="24" fillId="6" borderId="12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4" fillId="3" borderId="31" xfId="33" applyFont="1" applyFill="1" applyBorder="1" applyAlignment="1">
      <alignment horizontal="center" vertical="center" wrapText="1"/>
    </xf>
    <xf numFmtId="0" fontId="24" fillId="3" borderId="16" xfId="33" applyFont="1" applyFill="1" applyBorder="1" applyAlignment="1">
      <alignment horizontal="center" vertical="center" wrapText="1"/>
    </xf>
    <xf numFmtId="0" fontId="23" fillId="0" borderId="29" xfId="0" applyFont="1" applyBorder="1" applyAlignment="1">
      <alignment horizontal="left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workbookViewId="0">
      <selection activeCell="I5" sqref="I5"/>
    </sheetView>
  </sheetViews>
  <sheetFormatPr defaultRowHeight="15" x14ac:dyDescent="0.25"/>
  <cols>
    <col min="1" max="1" width="5" style="16" customWidth="1"/>
    <col min="2" max="2" width="53.28515625" style="16" customWidth="1"/>
    <col min="3" max="3" width="17.5703125" style="16" customWidth="1"/>
    <col min="4" max="4" width="16.140625" style="70" customWidth="1"/>
    <col min="5" max="5" width="16.7109375" style="16" customWidth="1"/>
    <col min="6" max="6" width="38.42578125" style="16" customWidth="1"/>
    <col min="7" max="16384" width="9.140625" style="16"/>
  </cols>
  <sheetData>
    <row r="1" spans="1:8" ht="23.25" customHeight="1" x14ac:dyDescent="0.25">
      <c r="F1" s="16" t="s">
        <v>134</v>
      </c>
    </row>
    <row r="2" spans="1:8" ht="36.75" customHeight="1" x14ac:dyDescent="0.25">
      <c r="A2" s="80" t="s">
        <v>137</v>
      </c>
      <c r="B2" s="81"/>
      <c r="C2" s="81"/>
      <c r="D2" s="81"/>
      <c r="E2" s="81"/>
      <c r="F2" s="81"/>
    </row>
    <row r="3" spans="1:8" ht="26.25" customHeight="1" thickBot="1" x14ac:dyDescent="0.3">
      <c r="A3" s="17"/>
      <c r="B3" s="89" t="s">
        <v>146</v>
      </c>
      <c r="C3" s="89"/>
      <c r="D3" s="89"/>
      <c r="E3" s="89"/>
      <c r="F3" s="89"/>
    </row>
    <row r="4" spans="1:8" ht="21.75" customHeight="1" x14ac:dyDescent="0.25">
      <c r="A4" s="82" t="s">
        <v>118</v>
      </c>
      <c r="B4" s="84" t="s">
        <v>67</v>
      </c>
      <c r="C4" s="82" t="s">
        <v>68</v>
      </c>
      <c r="D4" s="86"/>
      <c r="E4" s="87" t="s">
        <v>107</v>
      </c>
      <c r="F4" s="88"/>
    </row>
    <row r="5" spans="1:8" ht="50.25" customHeight="1" thickBot="1" x14ac:dyDescent="0.3">
      <c r="A5" s="83"/>
      <c r="B5" s="85"/>
      <c r="C5" s="18" t="s">
        <v>138</v>
      </c>
      <c r="D5" s="71" t="s">
        <v>139</v>
      </c>
      <c r="E5" s="19" t="s">
        <v>141</v>
      </c>
      <c r="F5" s="20" t="s">
        <v>120</v>
      </c>
    </row>
    <row r="6" spans="1:8" ht="38.25" customHeight="1" thickBot="1" x14ac:dyDescent="0.3">
      <c r="A6" s="21" t="s">
        <v>100</v>
      </c>
      <c r="B6" s="22" t="s">
        <v>140</v>
      </c>
      <c r="C6" s="23" t="s">
        <v>110</v>
      </c>
      <c r="D6" s="24"/>
      <c r="E6" s="25" t="s">
        <v>91</v>
      </c>
      <c r="F6" s="26" t="s">
        <v>91</v>
      </c>
    </row>
    <row r="7" spans="1:8" ht="15.75" thickBot="1" x14ac:dyDescent="0.3">
      <c r="A7" s="27"/>
      <c r="B7" s="28" t="s">
        <v>89</v>
      </c>
      <c r="C7" s="29"/>
      <c r="D7" s="72"/>
      <c r="E7" s="30"/>
      <c r="F7" s="31"/>
    </row>
    <row r="8" spans="1:8" ht="30" x14ac:dyDescent="0.25">
      <c r="A8" s="32" t="s">
        <v>60</v>
      </c>
      <c r="B8" s="33" t="s">
        <v>123</v>
      </c>
      <c r="C8" s="66"/>
      <c r="D8" s="73">
        <v>0.15</v>
      </c>
      <c r="E8" s="34" t="s">
        <v>116</v>
      </c>
      <c r="F8" s="35" t="s">
        <v>135</v>
      </c>
    </row>
    <row r="9" spans="1:8" ht="16.5" customHeight="1" x14ac:dyDescent="0.25">
      <c r="A9" s="36" t="s">
        <v>61</v>
      </c>
      <c r="B9" s="37" t="s">
        <v>69</v>
      </c>
      <c r="C9" s="64"/>
      <c r="D9" s="73">
        <f>D8*0.15</f>
        <v>2.2499999999999999E-2</v>
      </c>
      <c r="E9" s="38" t="s">
        <v>97</v>
      </c>
      <c r="F9" s="39" t="s">
        <v>108</v>
      </c>
    </row>
    <row r="10" spans="1:8" s="63" customFormat="1" ht="16.5" customHeight="1" x14ac:dyDescent="0.25">
      <c r="A10" s="62" t="s">
        <v>62</v>
      </c>
      <c r="B10" s="61" t="s">
        <v>144</v>
      </c>
      <c r="C10" s="65"/>
      <c r="D10" s="74">
        <f>(D8+D9)*(68*0.6+85*0.2+89*0.2)/100</f>
        <v>0.13041</v>
      </c>
      <c r="E10" s="40" t="s">
        <v>98</v>
      </c>
      <c r="F10" s="39" t="s">
        <v>117</v>
      </c>
      <c r="H10" s="63">
        <f>68*0.6+85*0.2+89*0.2</f>
        <v>75.599999999999994</v>
      </c>
    </row>
    <row r="11" spans="1:8" s="63" customFormat="1" ht="17.25" customHeight="1" x14ac:dyDescent="0.25">
      <c r="A11" s="62" t="s">
        <v>63</v>
      </c>
      <c r="B11" s="61" t="s">
        <v>145</v>
      </c>
      <c r="C11" s="65"/>
      <c r="D11" s="74">
        <f>(D8+D9)*(48*0.6+56*0.2+52*0.2)/100</f>
        <v>8.693999999999999E-2</v>
      </c>
      <c r="E11" s="40" t="s">
        <v>99</v>
      </c>
      <c r="F11" s="39" t="s">
        <v>119</v>
      </c>
      <c r="H11" s="63">
        <f>48*0.6+56*0.2+52*0.2</f>
        <v>50.4</v>
      </c>
    </row>
    <row r="12" spans="1:8" ht="19.5" customHeight="1" x14ac:dyDescent="0.25">
      <c r="A12" s="36" t="s">
        <v>64</v>
      </c>
      <c r="B12" s="37" t="s">
        <v>80</v>
      </c>
      <c r="C12" s="65"/>
      <c r="D12" s="74">
        <v>0.4</v>
      </c>
      <c r="E12" s="40" t="s">
        <v>91</v>
      </c>
      <c r="F12" s="39" t="s">
        <v>96</v>
      </c>
    </row>
    <row r="13" spans="1:8" ht="17.25" customHeight="1" x14ac:dyDescent="0.25">
      <c r="A13" s="36" t="s">
        <v>65</v>
      </c>
      <c r="B13" s="37" t="s">
        <v>81</v>
      </c>
      <c r="C13" s="65"/>
      <c r="D13" s="74">
        <f>0.12*D12</f>
        <v>4.8000000000000001E-2</v>
      </c>
      <c r="E13" s="41" t="s">
        <v>95</v>
      </c>
      <c r="F13" s="42" t="s">
        <v>82</v>
      </c>
    </row>
    <row r="14" spans="1:8" ht="16.5" customHeight="1" x14ac:dyDescent="0.25">
      <c r="A14" s="36" t="s">
        <v>66</v>
      </c>
      <c r="B14" s="37" t="s">
        <v>83</v>
      </c>
      <c r="C14" s="65"/>
      <c r="D14" s="74">
        <v>0.02</v>
      </c>
      <c r="E14" s="40" t="s">
        <v>91</v>
      </c>
      <c r="F14" s="39" t="s">
        <v>101</v>
      </c>
    </row>
    <row r="15" spans="1:8" x14ac:dyDescent="0.25">
      <c r="A15" s="36" t="s">
        <v>71</v>
      </c>
      <c r="B15" s="37" t="s">
        <v>84</v>
      </c>
      <c r="C15" s="65"/>
      <c r="D15" s="74">
        <f>0.02*D14</f>
        <v>4.0000000000000002E-4</v>
      </c>
      <c r="E15" s="41" t="s">
        <v>94</v>
      </c>
      <c r="F15" s="42" t="s">
        <v>121</v>
      </c>
    </row>
    <row r="16" spans="1:8" ht="18.75" customHeight="1" x14ac:dyDescent="0.25">
      <c r="A16" s="36" t="s">
        <v>73</v>
      </c>
      <c r="B16" s="37" t="s">
        <v>111</v>
      </c>
      <c r="C16" s="65"/>
      <c r="D16" s="74">
        <v>0</v>
      </c>
      <c r="E16" s="40" t="s">
        <v>91</v>
      </c>
      <c r="F16" s="42" t="s">
        <v>115</v>
      </c>
    </row>
    <row r="17" spans="1:6" ht="18.75" customHeight="1" x14ac:dyDescent="0.25">
      <c r="A17" s="36" t="s">
        <v>74</v>
      </c>
      <c r="B17" s="37" t="s">
        <v>112</v>
      </c>
      <c r="C17" s="65"/>
      <c r="D17" s="74">
        <f>0.03*D16</f>
        <v>0</v>
      </c>
      <c r="E17" s="41" t="s">
        <v>93</v>
      </c>
      <c r="F17" s="42" t="s">
        <v>113</v>
      </c>
    </row>
    <row r="18" spans="1:6" x14ac:dyDescent="0.25">
      <c r="A18" s="36" t="s">
        <v>75</v>
      </c>
      <c r="B18" s="37" t="s">
        <v>70</v>
      </c>
      <c r="C18" s="65"/>
      <c r="D18" s="74">
        <v>0.1</v>
      </c>
      <c r="E18" s="40" t="s">
        <v>91</v>
      </c>
      <c r="F18" s="39" t="s">
        <v>102</v>
      </c>
    </row>
    <row r="19" spans="1:6" x14ac:dyDescent="0.25">
      <c r="A19" s="36" t="s">
        <v>76</v>
      </c>
      <c r="B19" s="37" t="s">
        <v>72</v>
      </c>
      <c r="C19" s="64"/>
      <c r="D19" s="74">
        <f>(D8+D9+D12+D13+D16+D17+D18)*0.0308</f>
        <v>2.21914E-2</v>
      </c>
      <c r="E19" s="38" t="s">
        <v>92</v>
      </c>
      <c r="F19" s="39" t="s">
        <v>142</v>
      </c>
    </row>
    <row r="20" spans="1:6" ht="15.75" thickBot="1" x14ac:dyDescent="0.3">
      <c r="A20" s="43" t="s">
        <v>77</v>
      </c>
      <c r="B20" s="44" t="s">
        <v>85</v>
      </c>
      <c r="C20" s="67"/>
      <c r="D20" s="75"/>
      <c r="E20" s="45"/>
      <c r="F20" s="46"/>
    </row>
    <row r="21" spans="1:6" ht="33" customHeight="1" thickBot="1" x14ac:dyDescent="0.3">
      <c r="A21" s="21" t="s">
        <v>78</v>
      </c>
      <c r="B21" s="22" t="s">
        <v>106</v>
      </c>
      <c r="C21" s="68"/>
      <c r="D21" s="76"/>
      <c r="E21" s="25"/>
      <c r="F21" s="26" t="s">
        <v>122</v>
      </c>
    </row>
    <row r="22" spans="1:6" ht="21.75" customHeight="1" thickBot="1" x14ac:dyDescent="0.3">
      <c r="A22" s="47"/>
      <c r="B22" s="48" t="s">
        <v>90</v>
      </c>
      <c r="C22" s="69"/>
      <c r="D22" s="77"/>
      <c r="E22" s="49"/>
      <c r="F22" s="50"/>
    </row>
    <row r="23" spans="1:6" ht="29.25" customHeight="1" x14ac:dyDescent="0.25">
      <c r="A23" s="32" t="s">
        <v>86</v>
      </c>
      <c r="B23" s="33" t="s">
        <v>123</v>
      </c>
      <c r="C23" s="66"/>
      <c r="D23" s="73">
        <v>0.01</v>
      </c>
      <c r="E23" s="34" t="s">
        <v>124</v>
      </c>
      <c r="F23" s="35" t="s">
        <v>136</v>
      </c>
    </row>
    <row r="24" spans="1:6" x14ac:dyDescent="0.25">
      <c r="A24" s="36" t="s">
        <v>87</v>
      </c>
      <c r="B24" s="37" t="s">
        <v>125</v>
      </c>
      <c r="C24" s="64"/>
      <c r="D24" s="74">
        <f>D23*0.15</f>
        <v>1.5E-3</v>
      </c>
      <c r="E24" s="38" t="s">
        <v>103</v>
      </c>
      <c r="F24" s="39" t="s">
        <v>109</v>
      </c>
    </row>
    <row r="25" spans="1:6" x14ac:dyDescent="0.25">
      <c r="A25" s="36" t="s">
        <v>79</v>
      </c>
      <c r="B25" s="37" t="s">
        <v>127</v>
      </c>
      <c r="C25" s="65"/>
      <c r="D25" s="74">
        <f>(D23+D24)*0.5525</f>
        <v>6.35375E-3</v>
      </c>
      <c r="E25" s="40" t="s">
        <v>104</v>
      </c>
      <c r="F25" s="39" t="s">
        <v>126</v>
      </c>
    </row>
    <row r="26" spans="1:6" ht="15.75" thickBot="1" x14ac:dyDescent="0.3">
      <c r="A26" s="43" t="s">
        <v>88</v>
      </c>
      <c r="B26" s="44" t="s">
        <v>128</v>
      </c>
      <c r="C26" s="65"/>
      <c r="D26" s="75">
        <f>(D23+D24)*0.32</f>
        <v>3.6800000000000001E-3</v>
      </c>
      <c r="E26" s="40" t="s">
        <v>105</v>
      </c>
      <c r="F26" s="39" t="s">
        <v>129</v>
      </c>
    </row>
    <row r="27" spans="1:6" ht="30.75" thickBot="1" x14ac:dyDescent="0.3">
      <c r="A27" s="51">
        <v>20</v>
      </c>
      <c r="B27" s="52" t="s">
        <v>114</v>
      </c>
      <c r="C27" s="53"/>
      <c r="D27" s="24"/>
      <c r="E27" s="25"/>
      <c r="F27" s="26" t="s">
        <v>130</v>
      </c>
    </row>
    <row r="28" spans="1:6" ht="19.5" customHeight="1" thickBot="1" x14ac:dyDescent="0.3">
      <c r="A28" s="51">
        <v>21</v>
      </c>
      <c r="B28" s="52" t="s">
        <v>143</v>
      </c>
      <c r="C28" s="53" t="s">
        <v>110</v>
      </c>
      <c r="D28" s="78">
        <f>SUM(D8:D26)</f>
        <v>1.00197515</v>
      </c>
      <c r="E28" s="25"/>
      <c r="F28" s="54" t="s">
        <v>131</v>
      </c>
    </row>
    <row r="29" spans="1:6" ht="33.75" customHeight="1" thickBot="1" x14ac:dyDescent="0.3">
      <c r="A29" s="55">
        <v>22</v>
      </c>
      <c r="B29" s="56" t="s">
        <v>133</v>
      </c>
      <c r="C29" s="57">
        <v>0</v>
      </c>
      <c r="D29" s="79"/>
      <c r="E29" s="58"/>
      <c r="F29" s="59" t="s">
        <v>132</v>
      </c>
    </row>
    <row r="30" spans="1:6" ht="17.25" customHeight="1" x14ac:dyDescent="0.25"/>
    <row r="31" spans="1:6" ht="18" customHeight="1" x14ac:dyDescent="0.25">
      <c r="B31" s="16" t="s">
        <v>147</v>
      </c>
    </row>
    <row r="32" spans="1:6" x14ac:dyDescent="0.25">
      <c r="B32" s="16" t="s">
        <v>148</v>
      </c>
    </row>
    <row r="33" spans="2:7" x14ac:dyDescent="0.25">
      <c r="B33" s="16" t="s">
        <v>149</v>
      </c>
    </row>
    <row r="36" spans="2:7" s="60" customFormat="1" x14ac:dyDescent="0.25">
      <c r="B36" s="80"/>
      <c r="C36" s="81"/>
      <c r="D36" s="81"/>
      <c r="E36" s="81"/>
      <c r="F36" s="81"/>
      <c r="G36" s="81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Справочник</vt:lpstr>
      <vt:lpstr>Порядок оценки</vt:lpstr>
      <vt:lpstr>№_типа_сделки</vt:lpstr>
      <vt:lpstr>Вид_договора__краткосрочный___долгосрочный</vt:lpstr>
      <vt:lpstr>Критичн.____критичные____не_критичн.</vt:lpstr>
      <vt:lpstr>'Порядок оценки'!Область_печати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2015-08-24T08:49:14Z</cp:lastPrinted>
  <dcterms:created xsi:type="dcterms:W3CDTF">2010-09-28T10:04:17Z</dcterms:created>
  <dcterms:modified xsi:type="dcterms:W3CDTF">2015-08-28T11:34:42Z</dcterms:modified>
</cp:coreProperties>
</file>